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5" yWindow="30" windowWidth="12615" windowHeight="12015"/>
  </bookViews>
  <sheets>
    <sheet name="出勤簿" sheetId="1" r:id="rId1"/>
  </sheets>
  <calcPr calcId="145621"/>
</workbook>
</file>

<file path=xl/calcChain.xml><?xml version="1.0" encoding="utf-8"?>
<calcChain xmlns="http://schemas.openxmlformats.org/spreadsheetml/2006/main">
  <c r="F41" i="1" l="1"/>
  <c r="E41" i="1"/>
  <c r="B39" i="1" l="1"/>
  <c r="C39" i="1" s="1"/>
  <c r="B38" i="1"/>
  <c r="B37" i="1"/>
  <c r="C37" i="1" s="1"/>
  <c r="B36" i="1"/>
  <c r="C36" i="1" s="1"/>
  <c r="B35" i="1"/>
  <c r="C35" i="1" s="1"/>
  <c r="B34" i="1"/>
  <c r="B33" i="1"/>
  <c r="C33" i="1" s="1"/>
  <c r="B32" i="1"/>
  <c r="C32" i="1" s="1"/>
  <c r="B31" i="1"/>
  <c r="C31" i="1" s="1"/>
  <c r="B30" i="1"/>
  <c r="B29" i="1"/>
  <c r="C29" i="1" s="1"/>
  <c r="B28" i="1"/>
  <c r="C28" i="1" s="1"/>
  <c r="B27" i="1"/>
  <c r="C27" i="1" s="1"/>
  <c r="B26" i="1"/>
  <c r="C26" i="1" s="1"/>
  <c r="B25" i="1"/>
  <c r="C25" i="1" s="1"/>
  <c r="B24" i="1"/>
  <c r="C24" i="1" s="1"/>
  <c r="B23" i="1"/>
  <c r="C23" i="1" s="1"/>
  <c r="B22" i="1"/>
  <c r="C22" i="1" s="1"/>
  <c r="B21" i="1"/>
  <c r="C21" i="1" s="1"/>
  <c r="B20" i="1"/>
  <c r="C20" i="1" s="1"/>
  <c r="B19" i="1"/>
  <c r="C19" i="1" s="1"/>
  <c r="B18" i="1"/>
  <c r="B17" i="1"/>
  <c r="C17" i="1" s="1"/>
  <c r="B16" i="1"/>
  <c r="C16" i="1" s="1"/>
  <c r="B15" i="1"/>
  <c r="C15" i="1" s="1"/>
  <c r="B14" i="1"/>
  <c r="B13" i="1"/>
  <c r="C13" i="1" s="1"/>
  <c r="B12" i="1"/>
  <c r="C12" i="1" s="1"/>
  <c r="B11" i="1"/>
  <c r="C11" i="1" s="1"/>
  <c r="B10" i="1"/>
  <c r="C10" i="1" s="1"/>
  <c r="C14" i="1"/>
  <c r="C18" i="1"/>
  <c r="C30" i="1"/>
  <c r="C34" i="1"/>
  <c r="C38" i="1"/>
  <c r="C9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9" i="1"/>
  <c r="P41" i="1"/>
  <c r="Q41" i="1"/>
  <c r="R41" i="1"/>
  <c r="O41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9" i="1"/>
  <c r="G10" i="1"/>
  <c r="I10" i="1"/>
  <c r="J10" i="1"/>
  <c r="L10" i="1"/>
  <c r="G11" i="1"/>
  <c r="I11" i="1"/>
  <c r="J11" i="1"/>
  <c r="L11" i="1"/>
  <c r="G12" i="1"/>
  <c r="I12" i="1"/>
  <c r="J12" i="1"/>
  <c r="L12" i="1"/>
  <c r="G13" i="1"/>
  <c r="I13" i="1"/>
  <c r="J13" i="1"/>
  <c r="L13" i="1"/>
  <c r="G14" i="1"/>
  <c r="I14" i="1"/>
  <c r="J14" i="1"/>
  <c r="L14" i="1"/>
  <c r="G15" i="1"/>
  <c r="I15" i="1"/>
  <c r="J15" i="1"/>
  <c r="L15" i="1"/>
  <c r="G16" i="1"/>
  <c r="I16" i="1"/>
  <c r="J16" i="1"/>
  <c r="L16" i="1"/>
  <c r="G17" i="1"/>
  <c r="I17" i="1"/>
  <c r="J17" i="1"/>
  <c r="L17" i="1"/>
  <c r="G18" i="1"/>
  <c r="I18" i="1"/>
  <c r="J18" i="1"/>
  <c r="L18" i="1"/>
  <c r="G19" i="1"/>
  <c r="I19" i="1"/>
  <c r="J19" i="1"/>
  <c r="L19" i="1"/>
  <c r="G20" i="1"/>
  <c r="I20" i="1"/>
  <c r="J20" i="1"/>
  <c r="L20" i="1"/>
  <c r="G21" i="1"/>
  <c r="I21" i="1"/>
  <c r="J21" i="1"/>
  <c r="L21" i="1"/>
  <c r="G22" i="1"/>
  <c r="I22" i="1"/>
  <c r="J22" i="1"/>
  <c r="L22" i="1"/>
  <c r="G23" i="1"/>
  <c r="I23" i="1"/>
  <c r="J23" i="1"/>
  <c r="L23" i="1"/>
  <c r="G24" i="1"/>
  <c r="I24" i="1"/>
  <c r="J24" i="1"/>
  <c r="L24" i="1"/>
  <c r="G25" i="1"/>
  <c r="I25" i="1"/>
  <c r="J25" i="1"/>
  <c r="L25" i="1"/>
  <c r="G26" i="1"/>
  <c r="I26" i="1"/>
  <c r="J26" i="1"/>
  <c r="L26" i="1"/>
  <c r="G27" i="1"/>
  <c r="I27" i="1"/>
  <c r="J27" i="1"/>
  <c r="L27" i="1"/>
  <c r="G28" i="1"/>
  <c r="I28" i="1"/>
  <c r="J28" i="1"/>
  <c r="L28" i="1"/>
  <c r="G29" i="1"/>
  <c r="I29" i="1"/>
  <c r="J29" i="1"/>
  <c r="L29" i="1"/>
  <c r="G30" i="1"/>
  <c r="I30" i="1"/>
  <c r="J30" i="1"/>
  <c r="L30" i="1"/>
  <c r="G31" i="1"/>
  <c r="I31" i="1"/>
  <c r="J31" i="1"/>
  <c r="L31" i="1"/>
  <c r="G32" i="1"/>
  <c r="I32" i="1"/>
  <c r="J32" i="1"/>
  <c r="L32" i="1"/>
  <c r="G33" i="1"/>
  <c r="I33" i="1"/>
  <c r="J33" i="1"/>
  <c r="L33" i="1"/>
  <c r="G34" i="1"/>
  <c r="I34" i="1"/>
  <c r="J34" i="1"/>
  <c r="L34" i="1"/>
  <c r="G35" i="1"/>
  <c r="I35" i="1"/>
  <c r="J35" i="1"/>
  <c r="L35" i="1"/>
  <c r="G36" i="1"/>
  <c r="I36" i="1"/>
  <c r="J36" i="1"/>
  <c r="L36" i="1"/>
  <c r="G37" i="1"/>
  <c r="I37" i="1"/>
  <c r="J37" i="1"/>
  <c r="L37" i="1"/>
  <c r="G38" i="1"/>
  <c r="I38" i="1"/>
  <c r="J38" i="1"/>
  <c r="L38" i="1"/>
  <c r="G39" i="1"/>
  <c r="I39" i="1"/>
  <c r="J39" i="1"/>
  <c r="L39" i="1"/>
  <c r="L9" i="1"/>
  <c r="J9" i="1"/>
  <c r="I9" i="1"/>
  <c r="G9" i="1"/>
  <c r="N40" i="1" l="1"/>
  <c r="I40" i="1"/>
  <c r="H40" i="1"/>
  <c r="K40" i="1"/>
  <c r="L40" i="1"/>
  <c r="J40" i="1"/>
  <c r="G40" i="1"/>
  <c r="M40" i="1"/>
</calcChain>
</file>

<file path=xl/sharedStrings.xml><?xml version="1.0" encoding="utf-8"?>
<sst xmlns="http://schemas.openxmlformats.org/spreadsheetml/2006/main" count="41" uniqueCount="35">
  <si>
    <t>遅刻</t>
    <rPh sb="0" eb="2">
      <t>チコク</t>
    </rPh>
    <phoneticPr fontId="2"/>
  </si>
  <si>
    <t>早退</t>
    <rPh sb="0" eb="2">
      <t>ソウタイ</t>
    </rPh>
    <phoneticPr fontId="2"/>
  </si>
  <si>
    <t>出勤
時刻</t>
    <rPh sb="0" eb="2">
      <t>シュッキン</t>
    </rPh>
    <rPh sb="3" eb="5">
      <t>ジコク</t>
    </rPh>
    <phoneticPr fontId="2"/>
  </si>
  <si>
    <t>退社
時刻</t>
    <rPh sb="0" eb="2">
      <t>タイシャ</t>
    </rPh>
    <rPh sb="3" eb="5">
      <t>ジコク</t>
    </rPh>
    <phoneticPr fontId="2"/>
  </si>
  <si>
    <t>普通
残業</t>
    <rPh sb="0" eb="2">
      <t>フツウ</t>
    </rPh>
    <rPh sb="3" eb="5">
      <t>ザンギョウ</t>
    </rPh>
    <phoneticPr fontId="2"/>
  </si>
  <si>
    <t>深夜
残業</t>
    <rPh sb="0" eb="2">
      <t>シンヤ</t>
    </rPh>
    <rPh sb="3" eb="5">
      <t>ザンギョウ</t>
    </rPh>
    <phoneticPr fontId="2"/>
  </si>
  <si>
    <t>休日
残業</t>
    <rPh sb="0" eb="2">
      <t>キュウジツ</t>
    </rPh>
    <rPh sb="3" eb="5">
      <t>ザンギョウ</t>
    </rPh>
    <phoneticPr fontId="2"/>
  </si>
  <si>
    <t>就業
時間</t>
    <rPh sb="0" eb="2">
      <t>シュウギョウ</t>
    </rPh>
    <rPh sb="3" eb="5">
      <t>ジカン</t>
    </rPh>
    <phoneticPr fontId="2"/>
  </si>
  <si>
    <t>出　勤　簿</t>
    <rPh sb="0" eb="1">
      <t>デ</t>
    </rPh>
    <rPh sb="2" eb="3">
      <t>ツトム</t>
    </rPh>
    <rPh sb="4" eb="5">
      <t>ボ</t>
    </rPh>
    <phoneticPr fontId="2"/>
  </si>
  <si>
    <t>年</t>
    <rPh sb="0" eb="1">
      <t>ネン</t>
    </rPh>
    <phoneticPr fontId="2"/>
  </si>
  <si>
    <t>日</t>
    <rPh sb="0" eb="1">
      <t>ヒ</t>
    </rPh>
    <phoneticPr fontId="2"/>
  </si>
  <si>
    <t>休日
区分</t>
    <rPh sb="0" eb="2">
      <t>キュウジツ</t>
    </rPh>
    <rPh sb="3" eb="5">
      <t>クブン</t>
    </rPh>
    <phoneticPr fontId="2"/>
  </si>
  <si>
    <t>休日
深夜</t>
    <rPh sb="0" eb="2">
      <t>キュウジツ</t>
    </rPh>
    <rPh sb="3" eb="5">
      <t>シンヤ</t>
    </rPh>
    <phoneticPr fontId="2"/>
  </si>
  <si>
    <t>曜
日</t>
    <rPh sb="0" eb="1">
      <t>ヒカリ</t>
    </rPh>
    <rPh sb="2" eb="3">
      <t>ヒ</t>
    </rPh>
    <phoneticPr fontId="2"/>
  </si>
  <si>
    <t>就業午前</t>
    <rPh sb="0" eb="2">
      <t>シュウギョウ</t>
    </rPh>
    <rPh sb="2" eb="4">
      <t>ゴゼン</t>
    </rPh>
    <phoneticPr fontId="2"/>
  </si>
  <si>
    <t>普通残業</t>
    <rPh sb="0" eb="2">
      <t>フツウ</t>
    </rPh>
    <rPh sb="2" eb="4">
      <t>ザンギョウ</t>
    </rPh>
    <phoneticPr fontId="2"/>
  </si>
  <si>
    <t>就業午後</t>
    <rPh sb="2" eb="4">
      <t>ゴゴ</t>
    </rPh>
    <phoneticPr fontId="2"/>
  </si>
  <si>
    <t>深夜残業</t>
    <rPh sb="0" eb="2">
      <t>シンヤ</t>
    </rPh>
    <rPh sb="2" eb="4">
      <t>ザンギョウ</t>
    </rPh>
    <phoneticPr fontId="2"/>
  </si>
  <si>
    <t>開始</t>
    <rPh sb="0" eb="2">
      <t>カイシ</t>
    </rPh>
    <phoneticPr fontId="2"/>
  </si>
  <si>
    <t>終了</t>
    <rPh sb="0" eb="2">
      <t>シュウリョウ</t>
    </rPh>
    <phoneticPr fontId="2"/>
  </si>
  <si>
    <t>欠勤</t>
    <rPh sb="0" eb="2">
      <t>ケッキン</t>
    </rPh>
    <phoneticPr fontId="2"/>
  </si>
  <si>
    <t>備考</t>
    <phoneticPr fontId="2"/>
  </si>
  <si>
    <t>有休</t>
  </si>
  <si>
    <t>特休</t>
    <rPh sb="0" eb="2">
      <t>トッキュウ</t>
    </rPh>
    <phoneticPr fontId="2"/>
  </si>
  <si>
    <t>代休</t>
    <rPh sb="0" eb="2">
      <t>ダイキュウ</t>
    </rPh>
    <phoneticPr fontId="2"/>
  </si>
  <si>
    <t>早出
残業</t>
    <rPh sb="0" eb="2">
      <t>ハヤデ</t>
    </rPh>
    <rPh sb="3" eb="5">
      <t>ザンギョウ</t>
    </rPh>
    <phoneticPr fontId="2"/>
  </si>
  <si>
    <t>早出</t>
    <rPh sb="0" eb="2">
      <t>ハヤデ</t>
    </rPh>
    <phoneticPr fontId="2"/>
  </si>
  <si>
    <t>分前</t>
    <rPh sb="0" eb="1">
      <t>フン</t>
    </rPh>
    <rPh sb="1" eb="2">
      <t>マエ</t>
    </rPh>
    <phoneticPr fontId="2"/>
  </si>
  <si>
    <t>[氏名]</t>
    <rPh sb="1" eb="2">
      <t>シ</t>
    </rPh>
    <rPh sb="2" eb="3">
      <t>メイ</t>
    </rPh>
    <phoneticPr fontId="2"/>
  </si>
  <si>
    <t>月度</t>
    <rPh sb="0" eb="1">
      <t>ガツ</t>
    </rPh>
    <rPh sb="1" eb="2">
      <t>ド</t>
    </rPh>
    <phoneticPr fontId="2"/>
  </si>
  <si>
    <t>合　計</t>
    <rPh sb="0" eb="1">
      <t>ゴウ</t>
    </rPh>
    <rPh sb="2" eb="3">
      <t>ケイ</t>
    </rPh>
    <phoneticPr fontId="2"/>
  </si>
  <si>
    <t>休暇</t>
    <rPh sb="0" eb="2">
      <t>キュウカ</t>
    </rPh>
    <phoneticPr fontId="2"/>
  </si>
  <si>
    <t>[所属]</t>
    <phoneticPr fontId="2"/>
  </si>
  <si>
    <t>出勤
日数</t>
    <rPh sb="0" eb="2">
      <t>シュッキン</t>
    </rPh>
    <rPh sb="3" eb="5">
      <t>ニッスウ</t>
    </rPh>
    <phoneticPr fontId="2"/>
  </si>
  <si>
    <t>休出
日数</t>
    <rPh sb="0" eb="1">
      <t>キュウ</t>
    </rPh>
    <rPh sb="1" eb="2">
      <t>デ</t>
    </rPh>
    <rPh sb="3" eb="5">
      <t>ニッスウ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</si>
</sst>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h]:mm"/>
    <numFmt numFmtId="177" formatCode="aaa"/>
    <numFmt numFmtId="178" formatCode="d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Protection="1"/>
    <xf numFmtId="0" fontId="6" fillId="0" borderId="0" xfId="0" applyFont="1" applyBorder="1" applyAlignment="1" applyProtection="1">
      <alignment horizontal="center" shrinkToFit="1"/>
    </xf>
    <xf numFmtId="0" fontId="0" fillId="2" borderId="23" xfId="0" applyFont="1" applyFill="1" applyBorder="1" applyAlignment="1" applyProtection="1">
      <alignment horizontal="center" vertical="center" shrinkToFit="1"/>
    </xf>
    <xf numFmtId="0" fontId="0" fillId="0" borderId="0" xfId="0" applyAlignment="1" applyProtection="1"/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2" borderId="19" xfId="0" applyFill="1" applyBorder="1" applyAlignment="1" applyProtection="1">
      <alignment horizontal="center" shrinkToFit="1"/>
    </xf>
    <xf numFmtId="0" fontId="0" fillId="2" borderId="1" xfId="0" applyFill="1" applyBorder="1" applyAlignment="1" applyProtection="1">
      <alignment horizontal="center" vertical="center" shrinkToFit="1"/>
    </xf>
    <xf numFmtId="0" fontId="0" fillId="2" borderId="3" xfId="0" applyFill="1" applyBorder="1" applyAlignment="1" applyProtection="1">
      <alignment horizontal="center" vertical="center" shrinkToFit="1"/>
    </xf>
    <xf numFmtId="0" fontId="0" fillId="2" borderId="20" xfId="0" applyFill="1" applyBorder="1" applyAlignment="1" applyProtection="1">
      <alignment horizontal="center" vertical="center" shrinkToFit="1"/>
    </xf>
    <xf numFmtId="0" fontId="5" fillId="0" borderId="0" xfId="0" applyFont="1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176" fontId="0" fillId="2" borderId="2" xfId="0" applyNumberFormat="1" applyFill="1" applyBorder="1" applyAlignment="1" applyProtection="1">
      <alignment horizontal="center" vertical="center" shrinkToFit="1"/>
    </xf>
    <xf numFmtId="176" fontId="0" fillId="2" borderId="5" xfId="0" applyNumberFormat="1" applyFill="1" applyBorder="1" applyAlignment="1" applyProtection="1">
      <alignment horizontal="center" vertical="center" shrinkToFit="1"/>
    </xf>
    <xf numFmtId="0" fontId="0" fillId="2" borderId="3" xfId="0" applyFill="1" applyBorder="1" applyAlignment="1" applyProtection="1">
      <alignment vertical="center" shrinkToFit="1"/>
    </xf>
    <xf numFmtId="176" fontId="8" fillId="2" borderId="1" xfId="0" applyNumberFormat="1" applyFont="1" applyFill="1" applyBorder="1" applyAlignment="1" applyProtection="1">
      <alignment horizontal="center" vertical="center" wrapText="1" shrinkToFit="1"/>
    </xf>
    <xf numFmtId="0" fontId="5" fillId="0" borderId="18" xfId="0" applyFont="1" applyBorder="1" applyAlignment="1" applyProtection="1">
      <alignment horizontal="center" shrinkToFit="1"/>
      <protection locked="0"/>
    </xf>
    <xf numFmtId="176" fontId="0" fillId="0" borderId="1" xfId="0" applyNumberFormat="1" applyBorder="1" applyAlignment="1" applyProtection="1">
      <alignment horizontal="center" vertical="center" shrinkToFit="1"/>
      <protection locked="0"/>
    </xf>
    <xf numFmtId="176" fontId="0" fillId="0" borderId="3" xfId="0" applyNumberFormat="1" applyBorder="1" applyAlignment="1" applyProtection="1">
      <alignment horizontal="center" vertical="center" shrinkToFit="1"/>
      <protection locked="0"/>
    </xf>
    <xf numFmtId="176" fontId="0" fillId="0" borderId="21" xfId="0" applyNumberFormat="1" applyBorder="1" applyAlignment="1" applyProtection="1">
      <alignment horizontal="center" vertical="center" shrinkToFit="1"/>
      <protection locked="0"/>
    </xf>
    <xf numFmtId="176" fontId="0" fillId="0" borderId="22" xfId="0" applyNumberFormat="1" applyBorder="1" applyAlignment="1" applyProtection="1">
      <alignment horizontal="center" vertical="center" shrinkToFit="1"/>
      <protection locked="0"/>
    </xf>
    <xf numFmtId="0" fontId="0" fillId="0" borderId="23" xfId="0" applyBorder="1" applyAlignment="1" applyProtection="1">
      <alignment horizontal="center" shrinkToFit="1"/>
      <protection locked="0"/>
    </xf>
    <xf numFmtId="0" fontId="0" fillId="3" borderId="7" xfId="0" applyNumberFormat="1" applyFill="1" applyBorder="1" applyAlignment="1" applyProtection="1">
      <alignment horizontal="center" vertical="center" shrinkToFit="1"/>
      <protection locked="0"/>
    </xf>
    <xf numFmtId="0" fontId="0" fillId="0" borderId="7" xfId="0" applyNumberFormat="1" applyBorder="1" applyAlignment="1" applyProtection="1">
      <alignment horizontal="center" vertical="center" shrinkToFit="1"/>
      <protection locked="0"/>
    </xf>
    <xf numFmtId="176" fontId="0" fillId="0" borderId="9" xfId="0" applyNumberFormat="1" applyBorder="1" applyAlignment="1" applyProtection="1">
      <alignment horizontal="center" vertical="center" shrinkToFit="1"/>
      <protection locked="0"/>
    </xf>
    <xf numFmtId="176" fontId="0" fillId="0" borderId="10" xfId="0" applyNumberFormat="1" applyBorder="1" applyAlignment="1" applyProtection="1">
      <alignment horizontal="center" vertical="center" shrinkToFit="1"/>
      <protection locked="0"/>
    </xf>
    <xf numFmtId="176" fontId="0" fillId="0" borderId="11" xfId="0" applyNumberFormat="1" applyBorder="1" applyAlignment="1" applyProtection="1">
      <alignment horizontal="center" vertical="center" shrinkToFit="1"/>
      <protection locked="0"/>
    </xf>
    <xf numFmtId="176" fontId="0" fillId="0" borderId="12" xfId="0" applyNumberFormat="1" applyBorder="1" applyAlignment="1" applyProtection="1">
      <alignment horizontal="center" vertical="center" shrinkToFit="1"/>
      <protection locked="0"/>
    </xf>
    <xf numFmtId="0" fontId="0" fillId="0" borderId="8" xfId="0" applyNumberFormat="1" applyBorder="1" applyAlignment="1" applyProtection="1">
      <alignment horizontal="center" vertical="center" shrinkToFit="1"/>
      <protection locked="0"/>
    </xf>
    <xf numFmtId="176" fontId="0" fillId="0" borderId="13" xfId="0" applyNumberFormat="1" applyBorder="1" applyAlignment="1" applyProtection="1">
      <alignment horizontal="center" vertical="center" shrinkToFit="1"/>
      <protection locked="0"/>
    </xf>
    <xf numFmtId="176" fontId="0" fillId="0" borderId="14" xfId="0" applyNumberFormat="1" applyBorder="1" applyAlignment="1" applyProtection="1">
      <alignment horizontal="center" vertical="center" shrinkToFit="1"/>
      <protection locked="0"/>
    </xf>
    <xf numFmtId="0" fontId="0" fillId="0" borderId="15" xfId="0" applyNumberFormat="1" applyFill="1" applyBorder="1" applyAlignment="1" applyProtection="1">
      <alignment horizontal="center" vertical="center" shrinkToFit="1"/>
      <protection locked="0"/>
    </xf>
    <xf numFmtId="0" fontId="0" fillId="0" borderId="16" xfId="0" applyNumberFormat="1" applyFill="1" applyBorder="1" applyAlignment="1" applyProtection="1">
      <alignment horizontal="center" vertical="center" shrinkToFit="1"/>
      <protection locked="0"/>
    </xf>
    <xf numFmtId="0" fontId="0" fillId="0" borderId="17" xfId="0" applyNumberFormat="1" applyFill="1" applyBorder="1" applyAlignment="1" applyProtection="1">
      <alignment horizontal="center" vertical="center" shrinkToFit="1"/>
      <protection locked="0"/>
    </xf>
    <xf numFmtId="176" fontId="0" fillId="4" borderId="24" xfId="0" applyNumberFormat="1" applyFill="1" applyBorder="1" applyAlignment="1" applyProtection="1">
      <alignment horizontal="center" vertical="center" shrinkToFit="1"/>
      <protection hidden="1"/>
    </xf>
    <xf numFmtId="176" fontId="0" fillId="4" borderId="25" xfId="0" applyNumberFormat="1" applyFill="1" applyBorder="1" applyAlignment="1" applyProtection="1">
      <alignment horizontal="center" vertical="center" shrinkToFit="1"/>
      <protection hidden="1"/>
    </xf>
    <xf numFmtId="176" fontId="0" fillId="4" borderId="26" xfId="0" applyNumberFormat="1" applyFill="1" applyBorder="1" applyAlignment="1" applyProtection="1">
      <alignment horizontal="center" vertical="center" shrinkToFit="1"/>
      <protection hidden="1"/>
    </xf>
    <xf numFmtId="176" fontId="0" fillId="4" borderId="27" xfId="0" applyNumberFormat="1" applyFill="1" applyBorder="1" applyAlignment="1" applyProtection="1">
      <alignment horizontal="center" vertical="center" shrinkToFit="1"/>
      <protection hidden="1"/>
    </xf>
    <xf numFmtId="176" fontId="0" fillId="4" borderId="28" xfId="0" applyNumberFormat="1" applyFill="1" applyBorder="1" applyAlignment="1" applyProtection="1">
      <alignment horizontal="center" vertical="center" shrinkToFit="1"/>
      <protection hidden="1"/>
    </xf>
    <xf numFmtId="176" fontId="0" fillId="4" borderId="29" xfId="0" applyNumberFormat="1" applyFill="1" applyBorder="1" applyAlignment="1" applyProtection="1">
      <alignment horizontal="center" vertical="center" shrinkToFit="1"/>
      <protection hidden="1"/>
    </xf>
    <xf numFmtId="176" fontId="0" fillId="4" borderId="30" xfId="0" applyNumberFormat="1" applyFill="1" applyBorder="1" applyAlignment="1" applyProtection="1">
      <alignment horizontal="center" vertical="center" shrinkToFit="1"/>
      <protection hidden="1"/>
    </xf>
    <xf numFmtId="176" fontId="0" fillId="4" borderId="31" xfId="0" applyNumberFormat="1" applyFill="1" applyBorder="1" applyAlignment="1" applyProtection="1">
      <alignment horizontal="center" vertical="center" shrinkToFit="1"/>
      <protection hidden="1"/>
    </xf>
    <xf numFmtId="176" fontId="0" fillId="4" borderId="32" xfId="0" applyNumberFormat="1" applyFill="1" applyBorder="1" applyAlignment="1" applyProtection="1">
      <alignment horizontal="center" vertical="center" shrinkToFit="1"/>
      <protection hidden="1"/>
    </xf>
    <xf numFmtId="0" fontId="0" fillId="4" borderId="1" xfId="0" applyFill="1" applyBorder="1" applyAlignment="1" applyProtection="1">
      <alignment horizontal="center" vertical="center" shrinkToFit="1"/>
      <protection hidden="1"/>
    </xf>
    <xf numFmtId="0" fontId="0" fillId="4" borderId="23" xfId="0" applyFill="1" applyBorder="1" applyAlignment="1" applyProtection="1">
      <alignment horizontal="center" vertical="center" shrinkToFit="1"/>
      <protection hidden="1"/>
    </xf>
    <xf numFmtId="0" fontId="0" fillId="4" borderId="2" xfId="0" applyFill="1" applyBorder="1" applyAlignment="1" applyProtection="1">
      <alignment horizontal="center" vertical="center" shrinkToFit="1"/>
      <protection hidden="1"/>
    </xf>
    <xf numFmtId="0" fontId="0" fillId="4" borderId="5" xfId="0" applyFill="1" applyBorder="1" applyAlignment="1" applyProtection="1">
      <alignment horizontal="center" vertical="center" shrinkToFit="1"/>
      <protection hidden="1"/>
    </xf>
    <xf numFmtId="0" fontId="0" fillId="4" borderId="3" xfId="0" applyFill="1" applyBorder="1" applyAlignment="1" applyProtection="1">
      <alignment horizontal="center" vertical="center" shrinkToFit="1"/>
      <protection hidden="1"/>
    </xf>
    <xf numFmtId="178" fontId="0" fillId="4" borderId="7" xfId="0" applyNumberFormat="1" applyFill="1" applyBorder="1" applyAlignment="1" applyProtection="1">
      <alignment horizontal="center" vertical="center" shrinkToFit="1"/>
      <protection hidden="1"/>
    </xf>
    <xf numFmtId="177" fontId="0" fillId="4" borderId="7" xfId="0" applyNumberFormat="1" applyFill="1" applyBorder="1" applyAlignment="1" applyProtection="1">
      <alignment horizontal="center" vertical="center" shrinkToFit="1"/>
      <protection hidden="1"/>
    </xf>
    <xf numFmtId="0" fontId="0" fillId="2" borderId="49" xfId="0" applyFill="1" applyBorder="1" applyAlignment="1" applyProtection="1">
      <alignment horizontal="center" vertical="center"/>
    </xf>
    <xf numFmtId="0" fontId="0" fillId="2" borderId="50" xfId="0" applyFill="1" applyBorder="1" applyAlignment="1" applyProtection="1">
      <alignment horizontal="center" vertical="center"/>
    </xf>
    <xf numFmtId="0" fontId="0" fillId="2" borderId="51" xfId="0" applyFill="1" applyBorder="1" applyAlignment="1" applyProtection="1">
      <alignment horizontal="center" vertical="center"/>
    </xf>
    <xf numFmtId="0" fontId="0" fillId="2" borderId="21" xfId="0" applyFill="1" applyBorder="1" applyAlignment="1" applyProtection="1">
      <alignment horizontal="center" vertical="center"/>
    </xf>
    <xf numFmtId="0" fontId="0" fillId="2" borderId="18" xfId="0" applyFill="1" applyBorder="1" applyAlignment="1" applyProtection="1">
      <alignment horizontal="center" vertical="center"/>
    </xf>
    <xf numFmtId="0" fontId="0" fillId="2" borderId="52" xfId="0" applyFill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shrinkToFit="1"/>
      <protection locked="0"/>
    </xf>
    <xf numFmtId="0" fontId="1" fillId="2" borderId="1" xfId="0" applyFont="1" applyFill="1" applyBorder="1" applyAlignment="1" applyProtection="1">
      <alignment vertical="center"/>
    </xf>
    <xf numFmtId="0" fontId="1" fillId="2" borderId="53" xfId="0" applyFont="1" applyFill="1" applyBorder="1" applyAlignment="1" applyProtection="1">
      <alignment vertical="center"/>
    </xf>
    <xf numFmtId="0" fontId="1" fillId="2" borderId="36" xfId="0" applyFont="1" applyFill="1" applyBorder="1" applyAlignment="1" applyProtection="1">
      <alignment vertical="center"/>
    </xf>
    <xf numFmtId="0" fontId="0" fillId="0" borderId="33" xfId="0" applyNumberFormat="1" applyFill="1" applyBorder="1" applyAlignment="1" applyProtection="1">
      <alignment vertical="center" shrinkToFit="1"/>
      <protection locked="0"/>
    </xf>
    <xf numFmtId="0" fontId="0" fillId="0" borderId="34" xfId="0" applyNumberFormat="1" applyFill="1" applyBorder="1" applyAlignment="1" applyProtection="1">
      <alignment vertical="center" shrinkToFit="1"/>
      <protection locked="0"/>
    </xf>
    <xf numFmtId="0" fontId="0" fillId="0" borderId="35" xfId="0" applyNumberFormat="1" applyFill="1" applyBorder="1" applyAlignment="1" applyProtection="1">
      <alignment vertical="center" shrinkToFit="1"/>
      <protection locked="0"/>
    </xf>
    <xf numFmtId="176" fontId="0" fillId="4" borderId="40" xfId="0" applyNumberFormat="1" applyFill="1" applyBorder="1" applyAlignment="1" applyProtection="1">
      <alignment horizontal="center" vertical="center" shrinkToFit="1"/>
      <protection hidden="1"/>
    </xf>
    <xf numFmtId="176" fontId="0" fillId="4" borderId="41" xfId="0" applyNumberFormat="1" applyFill="1" applyBorder="1" applyAlignment="1" applyProtection="1">
      <alignment horizontal="center" vertical="center" shrinkToFit="1"/>
      <protection hidden="1"/>
    </xf>
    <xf numFmtId="176" fontId="0" fillId="4" borderId="45" xfId="0" applyNumberFormat="1" applyFill="1" applyBorder="1" applyAlignment="1" applyProtection="1">
      <alignment horizontal="center" vertical="center" shrinkToFit="1"/>
      <protection hidden="1"/>
    </xf>
    <xf numFmtId="176" fontId="0" fillId="4" borderId="46" xfId="0" applyNumberFormat="1" applyFill="1" applyBorder="1" applyAlignment="1" applyProtection="1">
      <alignment horizontal="center" vertical="center" shrinkToFit="1"/>
      <protection hidden="1"/>
    </xf>
    <xf numFmtId="176" fontId="0" fillId="4" borderId="47" xfId="0" applyNumberFormat="1" applyFill="1" applyBorder="1" applyAlignment="1" applyProtection="1">
      <alignment horizontal="center" vertical="center" shrinkToFit="1"/>
      <protection hidden="1"/>
    </xf>
    <xf numFmtId="176" fontId="0" fillId="4" borderId="48" xfId="0" applyNumberFormat="1" applyFill="1" applyBorder="1" applyAlignment="1" applyProtection="1">
      <alignment horizontal="center" vertical="center" shrinkToFit="1"/>
      <protection hidden="1"/>
    </xf>
    <xf numFmtId="0" fontId="0" fillId="0" borderId="42" xfId="0" applyNumberFormat="1" applyFill="1" applyBorder="1" applyAlignment="1" applyProtection="1">
      <alignment vertical="center" shrinkToFit="1"/>
      <protection locked="0"/>
    </xf>
    <xf numFmtId="0" fontId="0" fillId="0" borderId="43" xfId="0" applyNumberFormat="1" applyFill="1" applyBorder="1" applyAlignment="1" applyProtection="1">
      <alignment vertical="center" shrinkToFit="1"/>
      <protection locked="0"/>
    </xf>
    <xf numFmtId="0" fontId="0" fillId="0" borderId="44" xfId="0" applyNumberFormat="1" applyFill="1" applyBorder="1" applyAlignment="1" applyProtection="1">
      <alignment vertical="center" shrinkToFit="1"/>
      <protection locked="0"/>
    </xf>
    <xf numFmtId="0" fontId="0" fillId="0" borderId="18" xfId="0" applyFont="1" applyBorder="1" applyAlignment="1" applyProtection="1">
      <alignment shrinkToFit="1"/>
      <protection locked="0"/>
    </xf>
    <xf numFmtId="0" fontId="5" fillId="0" borderId="18" xfId="0" applyFont="1" applyBorder="1" applyAlignment="1" applyProtection="1">
      <alignment horizontal="center" shrinkToFit="1"/>
      <protection locked="0"/>
    </xf>
    <xf numFmtId="0" fontId="0" fillId="2" borderId="37" xfId="0" applyFill="1" applyBorder="1" applyAlignment="1" applyProtection="1">
      <alignment horizontal="center" vertical="center" shrinkToFit="1"/>
    </xf>
    <xf numFmtId="0" fontId="0" fillId="2" borderId="38" xfId="0" applyFill="1" applyBorder="1" applyAlignment="1" applyProtection="1">
      <alignment horizontal="center" vertical="center" shrinkToFit="1"/>
    </xf>
    <xf numFmtId="0" fontId="0" fillId="2" borderId="1" xfId="0" applyFill="1" applyBorder="1" applyAlignment="1" applyProtection="1">
      <alignment horizontal="center" vertical="center" shrinkToFit="1"/>
    </xf>
    <xf numFmtId="0" fontId="0" fillId="2" borderId="36" xfId="0" applyFill="1" applyBorder="1" applyAlignment="1" applyProtection="1">
      <alignment horizontal="center" vertical="center" shrinkToFit="1"/>
    </xf>
    <xf numFmtId="0" fontId="0" fillId="0" borderId="37" xfId="0" applyNumberFormat="1" applyFill="1" applyBorder="1" applyAlignment="1" applyProtection="1">
      <alignment vertical="center" shrinkToFit="1"/>
      <protection locked="0"/>
    </xf>
    <xf numFmtId="0" fontId="0" fillId="0" borderId="39" xfId="0" applyNumberFormat="1" applyFill="1" applyBorder="1" applyAlignment="1" applyProtection="1">
      <alignment vertical="center" shrinkToFit="1"/>
      <protection locked="0"/>
    </xf>
    <xf numFmtId="0" fontId="0" fillId="0" borderId="38" xfId="0" applyNumberForma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41"/>
  <sheetViews>
    <sheetView showGridLines="0" tabSelected="1" zoomScaleNormal="100" workbookViewId="0">
      <selection activeCell="E9" sqref="E9"/>
    </sheetView>
  </sheetViews>
  <sheetFormatPr defaultRowHeight="13.5"/>
  <cols>
    <col min="1" max="1" width="0.625" style="1" customWidth="1"/>
    <col min="2" max="3" width="3.375" style="1" customWidth="1"/>
    <col min="4" max="4" width="4.875" style="1" customWidth="1"/>
    <col min="5" max="14" width="6.5" style="1" customWidth="1"/>
    <col min="15" max="18" width="4.625" style="1" customWidth="1"/>
    <col min="19" max="19" width="0.75" style="1" customWidth="1"/>
    <col min="20" max="16384" width="9" style="1"/>
  </cols>
  <sheetData>
    <row r="1" spans="1:22" ht="24">
      <c r="B1" s="4" t="s">
        <v>28</v>
      </c>
      <c r="D1" s="66"/>
      <c r="E1" s="66"/>
      <c r="F1" s="66"/>
      <c r="G1" s="66"/>
      <c r="I1" s="5" t="s">
        <v>8</v>
      </c>
      <c r="J1" s="6"/>
      <c r="K1" s="6"/>
    </row>
    <row r="2" spans="1:22" ht="16.5" customHeight="1">
      <c r="B2" s="4" t="s">
        <v>32</v>
      </c>
      <c r="D2" s="82"/>
      <c r="E2" s="82"/>
      <c r="F2" s="82"/>
      <c r="G2" s="82"/>
    </row>
    <row r="3" spans="1:22" ht="8.25" customHeight="1"/>
    <row r="4" spans="1:22" ht="13.5" customHeight="1">
      <c r="G4" s="84" t="s">
        <v>14</v>
      </c>
      <c r="H4" s="85"/>
      <c r="I4" s="86" t="s">
        <v>16</v>
      </c>
      <c r="J4" s="87"/>
      <c r="K4" s="86" t="s">
        <v>15</v>
      </c>
      <c r="L4" s="87"/>
      <c r="M4" s="86" t="s">
        <v>17</v>
      </c>
      <c r="N4" s="87"/>
      <c r="O4" s="7" t="s">
        <v>26</v>
      </c>
    </row>
    <row r="5" spans="1:22" ht="13.5" customHeight="1">
      <c r="G5" s="8" t="s">
        <v>18</v>
      </c>
      <c r="H5" s="9" t="s">
        <v>19</v>
      </c>
      <c r="I5" s="8" t="s">
        <v>18</v>
      </c>
      <c r="J5" s="9" t="s">
        <v>19</v>
      </c>
      <c r="K5" s="8" t="s">
        <v>18</v>
      </c>
      <c r="L5" s="9" t="s">
        <v>19</v>
      </c>
      <c r="M5" s="8" t="s">
        <v>18</v>
      </c>
      <c r="N5" s="9" t="s">
        <v>19</v>
      </c>
      <c r="O5" s="10" t="s">
        <v>27</v>
      </c>
    </row>
    <row r="6" spans="1:22" ht="15" customHeight="1">
      <c r="B6" s="83">
        <v>2025</v>
      </c>
      <c r="C6" s="83"/>
      <c r="D6" s="11" t="s">
        <v>9</v>
      </c>
      <c r="E6" s="26">
        <v>1</v>
      </c>
      <c r="F6" s="11" t="s">
        <v>29</v>
      </c>
      <c r="G6" s="27">
        <v>0.375</v>
      </c>
      <c r="H6" s="28">
        <v>0.5</v>
      </c>
      <c r="I6" s="29">
        <v>0.54166666666666663</v>
      </c>
      <c r="J6" s="30">
        <v>0.72916666666666663</v>
      </c>
      <c r="K6" s="27">
        <v>0.75</v>
      </c>
      <c r="L6" s="28">
        <v>0.91666666666666663</v>
      </c>
      <c r="M6" s="27">
        <v>0.91666666666666663</v>
      </c>
      <c r="N6" s="28">
        <v>1.2083333333333333</v>
      </c>
      <c r="O6" s="31">
        <v>60</v>
      </c>
    </row>
    <row r="7" spans="1:22" ht="7.5" customHeight="1"/>
    <row r="8" spans="1:22" ht="27">
      <c r="A8" s="12"/>
      <c r="B8" s="13" t="s">
        <v>10</v>
      </c>
      <c r="C8" s="14" t="s">
        <v>13</v>
      </c>
      <c r="D8" s="14" t="s">
        <v>11</v>
      </c>
      <c r="E8" s="15" t="s">
        <v>2</v>
      </c>
      <c r="F8" s="16" t="s">
        <v>3</v>
      </c>
      <c r="G8" s="17" t="s">
        <v>7</v>
      </c>
      <c r="H8" s="18" t="s">
        <v>25</v>
      </c>
      <c r="I8" s="19" t="s">
        <v>4</v>
      </c>
      <c r="J8" s="19" t="s">
        <v>5</v>
      </c>
      <c r="K8" s="19" t="s">
        <v>6</v>
      </c>
      <c r="L8" s="19" t="s">
        <v>12</v>
      </c>
      <c r="M8" s="20" t="s">
        <v>0</v>
      </c>
      <c r="N8" s="21" t="s">
        <v>1</v>
      </c>
      <c r="O8" s="3" t="s">
        <v>31</v>
      </c>
      <c r="P8" s="67" t="s">
        <v>21</v>
      </c>
      <c r="Q8" s="68"/>
      <c r="R8" s="69"/>
      <c r="V8" s="2"/>
    </row>
    <row r="9" spans="1:22" ht="21" customHeight="1">
      <c r="B9" s="32">
        <v>1</v>
      </c>
      <c r="C9" s="59">
        <f>IF(AND(ISNUMBER($B$6),ISNUMBER($E$6),ISNUMBER($B$9)),DATE($B$6,$E$6,$B$9),"")</f>
        <v>45658</v>
      </c>
      <c r="D9" s="33"/>
      <c r="E9" s="34"/>
      <c r="F9" s="35"/>
      <c r="G9" s="44" t="str">
        <f t="shared" ref="G9:G39" si="0">IF(AND(ISNUMBER($E9),ISNUMBER($F9)),IF($D9&lt;&gt;"休日",IF(AND($E9&lt;$H$6,$F9&gt;$G$6),VALUE(TEXT(MIN($F9,$H$6)-MAX($E9,$G$6),"h:mm")),0)+IF(AND($E9&lt;$J$6,$F9&gt;$I$6),VALUE(TEXT(MIN($F9,$J$6)-MAX($E9,$I$6),"h:mm")),0),""),"")</f>
        <v/>
      </c>
      <c r="H9" s="45" t="str">
        <f t="shared" ref="H9:H39" si="1">IF(ISNUMBER($E9),IF($D9&lt;&gt;"休日",IF(($G$6-TIME(0,$O$6,0))&gt;=$E9,VALUE(TEXT($G$6-$E9,"h:mm")),""),""),"")</f>
        <v/>
      </c>
      <c r="I9" s="46" t="str">
        <f t="shared" ref="I9:I39" si="2">IF(AND(ISNUMBER($E9),ISNUMBER($F9)),IF(AND($D9&lt;&gt;"休日",$E9&lt;$L$6,$F9&gt;$K$6),VALUE(TEXT(MIN($F9,$L$6)-MAX($E9,$K$6),"h:mm")),""),"")</f>
        <v/>
      </c>
      <c r="J9" s="46" t="str">
        <f t="shared" ref="J9:J39" si="3">IF(AND(ISNUMBER($E9),ISNUMBER($F9)),IF(AND($D9&lt;&gt;"休日",$E9&lt;$N$6,$F9&gt;$M$6),VALUE(TEXT(MIN($F9,$N$6)-MAX($E9,$M$6),"h:mm")),""),"")</f>
        <v/>
      </c>
      <c r="K9" s="46" t="str">
        <f t="shared" ref="K9:K39" si="4">IF(AND(ISNUMBER($E9),ISNUMBER($F9)),IF($D9="休日",IF(AND($E9&lt;$H$6,$F9&gt;$G$6),VALUE(TEXT(MIN($F9,$H$6)-MAX($E9,$G$6),"h:mm")),0)+IF(AND($E9&lt;$J$6,$F9&gt;$I$6),VALUE(TEXT(MIN($F9,$J$6)-MAX($E9,$I$6),"h:mm")),0)+IF(AND($E9&lt;$L$6,$F9&gt;$K$6),VALUE(TEXT(MIN($F9,$L$6)-MAX($E9,$K$6),"h:mm")),0)+IF(($G$6-TIME(0,$O$6,0))&gt;=$E9,VALUE(TEXT($G$6-$E9,"h:mm")),0),""),"")</f>
        <v/>
      </c>
      <c r="L9" s="46" t="str">
        <f t="shared" ref="L9:L39" si="5">IF(AND(ISNUMBER($E9),ISNUMBER($F9)),IF(AND($D9="休日",$E9&lt;$N$6,$F9&gt;$M$6),VALUE(TEXT(MIN($F9,$N$6)-MAX($E9,$M$6),"h:mm")),""),"")</f>
        <v/>
      </c>
      <c r="M9" s="46" t="str">
        <f t="shared" ref="M9:M39" si="6">IF(ISNUMBER($E9),IF($D9&lt;&gt;"休日",IF($G$6&lt;$E9,VALUE(TEXT(MIN($E9,$H$6) - $G$6,"h:mm"))+IF($I$6&lt;$E9,VALUE(TEXT(MIN($E9,$J$6) - $I$6,"h:mm")),0),""),""),"")</f>
        <v/>
      </c>
      <c r="N9" s="45" t="str">
        <f t="shared" ref="N9:N39" si="7">IF(ISNUMBER($F9),IF($D9&lt;&gt;"休日",IF($J$6&gt;$F9,VALUE(TEXT($J$6 - MAX($I$6,$F9),"h:mm"))+IF($H$6&gt;$F9,VALUE(TEXT($H$6 - MAX($G$6,$F9),"h:mm")),0),""),""),"")</f>
        <v/>
      </c>
      <c r="O9" s="41"/>
      <c r="P9" s="88"/>
      <c r="Q9" s="89"/>
      <c r="R9" s="90"/>
    </row>
    <row r="10" spans="1:22" ht="21" customHeight="1">
      <c r="B10" s="58">
        <f>IF(AND(ISNUMBER($B$6),ISNUMBER($E$6),ISNUMBER($B$9)),DATE($B$6,$E$6,$B$9)+1,"")</f>
        <v>45659</v>
      </c>
      <c r="C10" s="59">
        <f>IF(AND(ISNUMBER($B$6),ISNUMBER($E$6),ISNUMBER($B$9)),$B10,"")</f>
        <v>45659</v>
      </c>
      <c r="D10" s="33"/>
      <c r="E10" s="36"/>
      <c r="F10" s="37"/>
      <c r="G10" s="44" t="str">
        <f t="shared" si="0"/>
        <v/>
      </c>
      <c r="H10" s="47" t="str">
        <f t="shared" si="1"/>
        <v/>
      </c>
      <c r="I10" s="48" t="str">
        <f t="shared" si="2"/>
        <v/>
      </c>
      <c r="J10" s="48" t="str">
        <f t="shared" si="3"/>
        <v/>
      </c>
      <c r="K10" s="46" t="str">
        <f t="shared" si="4"/>
        <v/>
      </c>
      <c r="L10" s="48" t="str">
        <f t="shared" si="5"/>
        <v/>
      </c>
      <c r="M10" s="46" t="str">
        <f t="shared" si="6"/>
        <v/>
      </c>
      <c r="N10" s="47" t="str">
        <f t="shared" si="7"/>
        <v/>
      </c>
      <c r="O10" s="42"/>
      <c r="P10" s="70"/>
      <c r="Q10" s="71"/>
      <c r="R10" s="72"/>
    </row>
    <row r="11" spans="1:22" ht="21" customHeight="1">
      <c r="B11" s="58">
        <f>IF(AND(ISNUMBER($B$6),ISNUMBER($E$6),ISNUMBER($B$9)),DATE($B$6,$E$6,$B$9)+2,"")</f>
        <v>45660</v>
      </c>
      <c r="C11" s="59">
        <f t="shared" ref="C11:C39" si="8">IF(AND(ISNUMBER($B$6),ISNUMBER($E$6),ISNUMBER($B$9)),$B11,"")</f>
        <v>45660</v>
      </c>
      <c r="D11" s="33"/>
      <c r="E11" s="36"/>
      <c r="F11" s="37"/>
      <c r="G11" s="44" t="str">
        <f t="shared" si="0"/>
        <v/>
      </c>
      <c r="H11" s="47" t="str">
        <f t="shared" si="1"/>
        <v/>
      </c>
      <c r="I11" s="48" t="str">
        <f t="shared" si="2"/>
        <v/>
      </c>
      <c r="J11" s="48" t="str">
        <f t="shared" si="3"/>
        <v/>
      </c>
      <c r="K11" s="46" t="str">
        <f t="shared" si="4"/>
        <v/>
      </c>
      <c r="L11" s="48" t="str">
        <f t="shared" si="5"/>
        <v/>
      </c>
      <c r="M11" s="46" t="str">
        <f t="shared" si="6"/>
        <v/>
      </c>
      <c r="N11" s="47" t="str">
        <f t="shared" si="7"/>
        <v/>
      </c>
      <c r="O11" s="42"/>
      <c r="P11" s="70"/>
      <c r="Q11" s="71"/>
      <c r="R11" s="72"/>
    </row>
    <row r="12" spans="1:22" ht="21" customHeight="1">
      <c r="B12" s="58">
        <f>IF(AND(ISNUMBER($B$6),ISNUMBER($E$6),ISNUMBER($B$9)),DATE($B$6,$E$6,$B$9)+3,"")</f>
        <v>45661</v>
      </c>
      <c r="C12" s="59">
        <f t="shared" si="8"/>
        <v>45661</v>
      </c>
      <c r="D12" s="33"/>
      <c r="E12" s="36"/>
      <c r="F12" s="37"/>
      <c r="G12" s="44" t="str">
        <f t="shared" si="0"/>
        <v/>
      </c>
      <c r="H12" s="47" t="str">
        <f t="shared" si="1"/>
        <v/>
      </c>
      <c r="I12" s="48" t="str">
        <f t="shared" si="2"/>
        <v/>
      </c>
      <c r="J12" s="48" t="str">
        <f t="shared" si="3"/>
        <v/>
      </c>
      <c r="K12" s="46" t="str">
        <f t="shared" si="4"/>
        <v/>
      </c>
      <c r="L12" s="48" t="str">
        <f t="shared" si="5"/>
        <v/>
      </c>
      <c r="M12" s="46" t="str">
        <f t="shared" si="6"/>
        <v/>
      </c>
      <c r="N12" s="47" t="str">
        <f t="shared" si="7"/>
        <v/>
      </c>
      <c r="O12" s="42"/>
      <c r="P12" s="70"/>
      <c r="Q12" s="71"/>
      <c r="R12" s="72"/>
    </row>
    <row r="13" spans="1:22" ht="21" customHeight="1">
      <c r="B13" s="58">
        <f>IF(AND(ISNUMBER($B$6),ISNUMBER($E$6),ISNUMBER($B$9)),DATE($B$6,$E$6,$B$9)+4,"")</f>
        <v>45662</v>
      </c>
      <c r="C13" s="59">
        <f t="shared" si="8"/>
        <v>45662</v>
      </c>
      <c r="D13" s="33"/>
      <c r="E13" s="36"/>
      <c r="F13" s="37"/>
      <c r="G13" s="44" t="str">
        <f t="shared" si="0"/>
        <v/>
      </c>
      <c r="H13" s="47" t="str">
        <f t="shared" si="1"/>
        <v/>
      </c>
      <c r="I13" s="48" t="str">
        <f t="shared" si="2"/>
        <v/>
      </c>
      <c r="J13" s="48" t="str">
        <f t="shared" si="3"/>
        <v/>
      </c>
      <c r="K13" s="46" t="str">
        <f t="shared" si="4"/>
        <v/>
      </c>
      <c r="L13" s="48" t="str">
        <f t="shared" si="5"/>
        <v/>
      </c>
      <c r="M13" s="46" t="str">
        <f t="shared" si="6"/>
        <v/>
      </c>
      <c r="N13" s="47" t="str">
        <f t="shared" si="7"/>
        <v/>
      </c>
      <c r="O13" s="42"/>
      <c r="P13" s="70"/>
      <c r="Q13" s="71"/>
      <c r="R13" s="72"/>
    </row>
    <row r="14" spans="1:22" ht="21" customHeight="1">
      <c r="B14" s="58">
        <f>IF(AND(ISNUMBER($B$6),ISNUMBER($E$6),ISNUMBER($B$9)),DATE($B$6,$E$6,$B$9)+5,"")</f>
        <v>45663</v>
      </c>
      <c r="C14" s="59">
        <f t="shared" si="8"/>
        <v>45663</v>
      </c>
      <c r="D14" s="33"/>
      <c r="E14" s="36"/>
      <c r="F14" s="37"/>
      <c r="G14" s="44" t="str">
        <f t="shared" si="0"/>
        <v/>
      </c>
      <c r="H14" s="47" t="str">
        <f t="shared" si="1"/>
        <v/>
      </c>
      <c r="I14" s="48" t="str">
        <f t="shared" si="2"/>
        <v/>
      </c>
      <c r="J14" s="48" t="str">
        <f t="shared" si="3"/>
        <v/>
      </c>
      <c r="K14" s="46" t="str">
        <f t="shared" si="4"/>
        <v/>
      </c>
      <c r="L14" s="48" t="str">
        <f t="shared" si="5"/>
        <v/>
      </c>
      <c r="M14" s="46" t="str">
        <f t="shared" si="6"/>
        <v/>
      </c>
      <c r="N14" s="47" t="str">
        <f t="shared" si="7"/>
        <v/>
      </c>
      <c r="O14" s="42"/>
      <c r="P14" s="70"/>
      <c r="Q14" s="71"/>
      <c r="R14" s="72"/>
    </row>
    <row r="15" spans="1:22" ht="21" customHeight="1">
      <c r="B15" s="58">
        <f>IF(AND(ISNUMBER($B$6),ISNUMBER($E$6),ISNUMBER($B$9)),DATE($B$6,$E$6,$B$9)+6,"")</f>
        <v>45664</v>
      </c>
      <c r="C15" s="59">
        <f t="shared" si="8"/>
        <v>45664</v>
      </c>
      <c r="D15" s="33"/>
      <c r="E15" s="36"/>
      <c r="F15" s="37"/>
      <c r="G15" s="44" t="str">
        <f t="shared" si="0"/>
        <v/>
      </c>
      <c r="H15" s="47" t="str">
        <f t="shared" si="1"/>
        <v/>
      </c>
      <c r="I15" s="48" t="str">
        <f t="shared" si="2"/>
        <v/>
      </c>
      <c r="J15" s="48" t="str">
        <f t="shared" si="3"/>
        <v/>
      </c>
      <c r="K15" s="46" t="str">
        <f t="shared" si="4"/>
        <v/>
      </c>
      <c r="L15" s="48" t="str">
        <f t="shared" si="5"/>
        <v/>
      </c>
      <c r="M15" s="46" t="str">
        <f t="shared" si="6"/>
        <v/>
      </c>
      <c r="N15" s="47" t="str">
        <f t="shared" si="7"/>
        <v/>
      </c>
      <c r="O15" s="42"/>
      <c r="P15" s="70"/>
      <c r="Q15" s="71"/>
      <c r="R15" s="72"/>
    </row>
    <row r="16" spans="1:22" ht="21" customHeight="1">
      <c r="B16" s="58">
        <f>IF(AND(ISNUMBER($B$6),ISNUMBER($E$6),ISNUMBER($B$9)),DATE($B$6,$E$6,$B$9)+7,"")</f>
        <v>45665</v>
      </c>
      <c r="C16" s="59">
        <f t="shared" si="8"/>
        <v>45665</v>
      </c>
      <c r="D16" s="33"/>
      <c r="E16" s="36"/>
      <c r="F16" s="37"/>
      <c r="G16" s="44" t="str">
        <f t="shared" si="0"/>
        <v/>
      </c>
      <c r="H16" s="47" t="str">
        <f t="shared" si="1"/>
        <v/>
      </c>
      <c r="I16" s="48" t="str">
        <f t="shared" si="2"/>
        <v/>
      </c>
      <c r="J16" s="48" t="str">
        <f t="shared" si="3"/>
        <v/>
      </c>
      <c r="K16" s="46" t="str">
        <f t="shared" si="4"/>
        <v/>
      </c>
      <c r="L16" s="48" t="str">
        <f t="shared" si="5"/>
        <v/>
      </c>
      <c r="M16" s="46" t="str">
        <f t="shared" si="6"/>
        <v/>
      </c>
      <c r="N16" s="47" t="str">
        <f t="shared" si="7"/>
        <v/>
      </c>
      <c r="O16" s="42"/>
      <c r="P16" s="70"/>
      <c r="Q16" s="71"/>
      <c r="R16" s="72"/>
    </row>
    <row r="17" spans="2:18" ht="21" customHeight="1">
      <c r="B17" s="58">
        <f>IF(AND(ISNUMBER($B$6),ISNUMBER($E$6),ISNUMBER($B$9)),DATE($B$6,$E$6,$B$9)+8,"")</f>
        <v>45666</v>
      </c>
      <c r="C17" s="59">
        <f t="shared" si="8"/>
        <v>45666</v>
      </c>
      <c r="D17" s="33"/>
      <c r="E17" s="36"/>
      <c r="F17" s="37"/>
      <c r="G17" s="49" t="str">
        <f t="shared" si="0"/>
        <v/>
      </c>
      <c r="H17" s="47" t="str">
        <f t="shared" si="1"/>
        <v/>
      </c>
      <c r="I17" s="48" t="str">
        <f t="shared" si="2"/>
        <v/>
      </c>
      <c r="J17" s="48" t="str">
        <f t="shared" si="3"/>
        <v/>
      </c>
      <c r="K17" s="46" t="str">
        <f t="shared" si="4"/>
        <v/>
      </c>
      <c r="L17" s="48" t="str">
        <f t="shared" si="5"/>
        <v/>
      </c>
      <c r="M17" s="46" t="str">
        <f t="shared" si="6"/>
        <v/>
      </c>
      <c r="N17" s="47" t="str">
        <f t="shared" si="7"/>
        <v/>
      </c>
      <c r="O17" s="42"/>
      <c r="P17" s="70"/>
      <c r="Q17" s="71"/>
      <c r="R17" s="72"/>
    </row>
    <row r="18" spans="2:18" ht="21" customHeight="1">
      <c r="B18" s="58">
        <f>IF(AND(ISNUMBER($B$6),ISNUMBER($E$6),ISNUMBER($B$9)),DATE($B$6,$E$6,$B$9)+9,"")</f>
        <v>45667</v>
      </c>
      <c r="C18" s="59">
        <f t="shared" si="8"/>
        <v>45667</v>
      </c>
      <c r="D18" s="33"/>
      <c r="E18" s="36"/>
      <c r="F18" s="37"/>
      <c r="G18" s="49" t="str">
        <f t="shared" si="0"/>
        <v/>
      </c>
      <c r="H18" s="47" t="str">
        <f t="shared" si="1"/>
        <v/>
      </c>
      <c r="I18" s="48" t="str">
        <f t="shared" si="2"/>
        <v/>
      </c>
      <c r="J18" s="48" t="str">
        <f t="shared" si="3"/>
        <v/>
      </c>
      <c r="K18" s="46" t="str">
        <f t="shared" si="4"/>
        <v/>
      </c>
      <c r="L18" s="48" t="str">
        <f t="shared" si="5"/>
        <v/>
      </c>
      <c r="M18" s="46" t="str">
        <f t="shared" si="6"/>
        <v/>
      </c>
      <c r="N18" s="47" t="str">
        <f t="shared" si="7"/>
        <v/>
      </c>
      <c r="O18" s="42"/>
      <c r="P18" s="70"/>
      <c r="Q18" s="71"/>
      <c r="R18" s="72"/>
    </row>
    <row r="19" spans="2:18" ht="21" customHeight="1">
      <c r="B19" s="58">
        <f>IF(AND(ISNUMBER($B$6),ISNUMBER($E$6),ISNUMBER($B$9)),DATE($B$6,$E$6,$B$9)+10,"")</f>
        <v>45668</v>
      </c>
      <c r="C19" s="59">
        <f t="shared" si="8"/>
        <v>45668</v>
      </c>
      <c r="D19" s="33"/>
      <c r="E19" s="36"/>
      <c r="F19" s="37"/>
      <c r="G19" s="49" t="str">
        <f t="shared" si="0"/>
        <v/>
      </c>
      <c r="H19" s="47" t="str">
        <f t="shared" si="1"/>
        <v/>
      </c>
      <c r="I19" s="48" t="str">
        <f t="shared" si="2"/>
        <v/>
      </c>
      <c r="J19" s="48" t="str">
        <f t="shared" si="3"/>
        <v/>
      </c>
      <c r="K19" s="46" t="str">
        <f t="shared" si="4"/>
        <v/>
      </c>
      <c r="L19" s="48" t="str">
        <f t="shared" si="5"/>
        <v/>
      </c>
      <c r="M19" s="46" t="str">
        <f t="shared" si="6"/>
        <v/>
      </c>
      <c r="N19" s="47" t="str">
        <f t="shared" si="7"/>
        <v/>
      </c>
      <c r="O19" s="42"/>
      <c r="P19" s="70"/>
      <c r="Q19" s="71"/>
      <c r="R19" s="72"/>
    </row>
    <row r="20" spans="2:18" ht="21" customHeight="1">
      <c r="B20" s="58">
        <f>IF(AND(ISNUMBER($B$6),ISNUMBER($E$6),ISNUMBER($B$9)),DATE($B$6,$E$6,$B$9)+11,"")</f>
        <v>45669</v>
      </c>
      <c r="C20" s="59">
        <f t="shared" si="8"/>
        <v>45669</v>
      </c>
      <c r="D20" s="33"/>
      <c r="E20" s="36"/>
      <c r="F20" s="37"/>
      <c r="G20" s="49" t="str">
        <f t="shared" si="0"/>
        <v/>
      </c>
      <c r="H20" s="47" t="str">
        <f t="shared" si="1"/>
        <v/>
      </c>
      <c r="I20" s="48" t="str">
        <f t="shared" si="2"/>
        <v/>
      </c>
      <c r="J20" s="48" t="str">
        <f t="shared" si="3"/>
        <v/>
      </c>
      <c r="K20" s="46" t="str">
        <f t="shared" si="4"/>
        <v/>
      </c>
      <c r="L20" s="48" t="str">
        <f t="shared" si="5"/>
        <v/>
      </c>
      <c r="M20" s="46" t="str">
        <f t="shared" si="6"/>
        <v/>
      </c>
      <c r="N20" s="47" t="str">
        <f t="shared" si="7"/>
        <v/>
      </c>
      <c r="O20" s="42"/>
      <c r="P20" s="70"/>
      <c r="Q20" s="71"/>
      <c r="R20" s="72"/>
    </row>
    <row r="21" spans="2:18" ht="21" customHeight="1">
      <c r="B21" s="58">
        <f>IF(AND(ISNUMBER($B$6),ISNUMBER($E$6),ISNUMBER($B$9)),DATE($B$6,$E$6,$B$9)+12,"")</f>
        <v>45670</v>
      </c>
      <c r="C21" s="59">
        <f t="shared" si="8"/>
        <v>45670</v>
      </c>
      <c r="D21" s="33"/>
      <c r="E21" s="36"/>
      <c r="F21" s="37"/>
      <c r="G21" s="49" t="str">
        <f t="shared" si="0"/>
        <v/>
      </c>
      <c r="H21" s="47" t="str">
        <f t="shared" si="1"/>
        <v/>
      </c>
      <c r="I21" s="48" t="str">
        <f t="shared" si="2"/>
        <v/>
      </c>
      <c r="J21" s="48" t="str">
        <f t="shared" si="3"/>
        <v/>
      </c>
      <c r="K21" s="46" t="str">
        <f t="shared" si="4"/>
        <v/>
      </c>
      <c r="L21" s="48" t="str">
        <f t="shared" si="5"/>
        <v/>
      </c>
      <c r="M21" s="46" t="str">
        <f t="shared" si="6"/>
        <v/>
      </c>
      <c r="N21" s="47" t="str">
        <f t="shared" si="7"/>
        <v/>
      </c>
      <c r="O21" s="42"/>
      <c r="P21" s="70"/>
      <c r="Q21" s="71"/>
      <c r="R21" s="72"/>
    </row>
    <row r="22" spans="2:18" ht="21" customHeight="1">
      <c r="B22" s="58">
        <f>IF(AND(ISNUMBER($B$6),ISNUMBER($E$6),ISNUMBER($B$9)),DATE($B$6,$E$6,$B$9)+13,"")</f>
        <v>45671</v>
      </c>
      <c r="C22" s="59">
        <f t="shared" si="8"/>
        <v>45671</v>
      </c>
      <c r="D22" s="33"/>
      <c r="E22" s="36"/>
      <c r="F22" s="37"/>
      <c r="G22" s="49" t="str">
        <f t="shared" si="0"/>
        <v/>
      </c>
      <c r="H22" s="47" t="str">
        <f t="shared" si="1"/>
        <v/>
      </c>
      <c r="I22" s="48" t="str">
        <f t="shared" si="2"/>
        <v/>
      </c>
      <c r="J22" s="48" t="str">
        <f t="shared" si="3"/>
        <v/>
      </c>
      <c r="K22" s="46" t="str">
        <f t="shared" si="4"/>
        <v/>
      </c>
      <c r="L22" s="48" t="str">
        <f t="shared" si="5"/>
        <v/>
      </c>
      <c r="M22" s="46" t="str">
        <f t="shared" si="6"/>
        <v/>
      </c>
      <c r="N22" s="47" t="str">
        <f t="shared" si="7"/>
        <v/>
      </c>
      <c r="O22" s="42"/>
      <c r="P22" s="70"/>
      <c r="Q22" s="71"/>
      <c r="R22" s="72"/>
    </row>
    <row r="23" spans="2:18" ht="21" customHeight="1">
      <c r="B23" s="58">
        <f>IF(AND(ISNUMBER($B$6),ISNUMBER($E$6),ISNUMBER($B$9)),DATE($B$6,$E$6,$B$9)+14,"")</f>
        <v>45672</v>
      </c>
      <c r="C23" s="59">
        <f t="shared" si="8"/>
        <v>45672</v>
      </c>
      <c r="D23" s="33"/>
      <c r="E23" s="36"/>
      <c r="F23" s="37"/>
      <c r="G23" s="49" t="str">
        <f t="shared" si="0"/>
        <v/>
      </c>
      <c r="H23" s="47" t="str">
        <f t="shared" si="1"/>
        <v/>
      </c>
      <c r="I23" s="48" t="str">
        <f t="shared" si="2"/>
        <v/>
      </c>
      <c r="J23" s="48" t="str">
        <f t="shared" si="3"/>
        <v/>
      </c>
      <c r="K23" s="46" t="str">
        <f t="shared" si="4"/>
        <v/>
      </c>
      <c r="L23" s="48" t="str">
        <f t="shared" si="5"/>
        <v/>
      </c>
      <c r="M23" s="46" t="str">
        <f t="shared" si="6"/>
        <v/>
      </c>
      <c r="N23" s="47" t="str">
        <f t="shared" si="7"/>
        <v/>
      </c>
      <c r="O23" s="42"/>
      <c r="P23" s="70"/>
      <c r="Q23" s="71"/>
      <c r="R23" s="72"/>
    </row>
    <row r="24" spans="2:18" ht="21" customHeight="1">
      <c r="B24" s="58">
        <f>IF(AND(ISNUMBER($B$6),ISNUMBER($E$6),ISNUMBER($B$9)),DATE($B$6,$E$6,$B$9)+15,"")</f>
        <v>45673</v>
      </c>
      <c r="C24" s="59">
        <f t="shared" si="8"/>
        <v>45673</v>
      </c>
      <c r="D24" s="33"/>
      <c r="E24" s="36"/>
      <c r="F24" s="37"/>
      <c r="G24" s="49" t="str">
        <f t="shared" si="0"/>
        <v/>
      </c>
      <c r="H24" s="47" t="str">
        <f t="shared" si="1"/>
        <v/>
      </c>
      <c r="I24" s="48" t="str">
        <f t="shared" si="2"/>
        <v/>
      </c>
      <c r="J24" s="48" t="str">
        <f t="shared" si="3"/>
        <v/>
      </c>
      <c r="K24" s="46" t="str">
        <f t="shared" si="4"/>
        <v/>
      </c>
      <c r="L24" s="48" t="str">
        <f t="shared" si="5"/>
        <v/>
      </c>
      <c r="M24" s="46" t="str">
        <f t="shared" si="6"/>
        <v/>
      </c>
      <c r="N24" s="47" t="str">
        <f t="shared" si="7"/>
        <v/>
      </c>
      <c r="O24" s="42"/>
      <c r="P24" s="70"/>
      <c r="Q24" s="71"/>
      <c r="R24" s="72"/>
    </row>
    <row r="25" spans="2:18" ht="21" customHeight="1">
      <c r="B25" s="58">
        <f>IF(AND(ISNUMBER($B$6),ISNUMBER($E$6),ISNUMBER($B$9)),DATE($B$6,$E$6,$B$9)+16,"")</f>
        <v>45674</v>
      </c>
      <c r="C25" s="59">
        <f t="shared" si="8"/>
        <v>45674</v>
      </c>
      <c r="D25" s="33"/>
      <c r="E25" s="36"/>
      <c r="F25" s="37"/>
      <c r="G25" s="49" t="str">
        <f t="shared" si="0"/>
        <v/>
      </c>
      <c r="H25" s="47" t="str">
        <f t="shared" si="1"/>
        <v/>
      </c>
      <c r="I25" s="48" t="str">
        <f t="shared" si="2"/>
        <v/>
      </c>
      <c r="J25" s="48" t="str">
        <f t="shared" si="3"/>
        <v/>
      </c>
      <c r="K25" s="46" t="str">
        <f t="shared" si="4"/>
        <v/>
      </c>
      <c r="L25" s="48" t="str">
        <f t="shared" si="5"/>
        <v/>
      </c>
      <c r="M25" s="46" t="str">
        <f t="shared" si="6"/>
        <v/>
      </c>
      <c r="N25" s="47" t="str">
        <f t="shared" si="7"/>
        <v/>
      </c>
      <c r="O25" s="42"/>
      <c r="P25" s="70"/>
      <c r="Q25" s="71"/>
      <c r="R25" s="72"/>
    </row>
    <row r="26" spans="2:18" ht="21" customHeight="1">
      <c r="B26" s="58">
        <f>IF(AND(ISNUMBER($B$6),ISNUMBER($E$6),ISNUMBER($B$9)),DATE($B$6,$E$6,$B$9)+17,"")</f>
        <v>45675</v>
      </c>
      <c r="C26" s="59">
        <f t="shared" si="8"/>
        <v>45675</v>
      </c>
      <c r="D26" s="33"/>
      <c r="E26" s="36"/>
      <c r="F26" s="37"/>
      <c r="G26" s="49" t="str">
        <f t="shared" si="0"/>
        <v/>
      </c>
      <c r="H26" s="47" t="str">
        <f t="shared" si="1"/>
        <v/>
      </c>
      <c r="I26" s="48" t="str">
        <f t="shared" si="2"/>
        <v/>
      </c>
      <c r="J26" s="48" t="str">
        <f t="shared" si="3"/>
        <v/>
      </c>
      <c r="K26" s="46" t="str">
        <f t="shared" si="4"/>
        <v/>
      </c>
      <c r="L26" s="48" t="str">
        <f t="shared" si="5"/>
        <v/>
      </c>
      <c r="M26" s="46" t="str">
        <f t="shared" si="6"/>
        <v/>
      </c>
      <c r="N26" s="47" t="str">
        <f t="shared" si="7"/>
        <v/>
      </c>
      <c r="O26" s="42"/>
      <c r="P26" s="70"/>
      <c r="Q26" s="71"/>
      <c r="R26" s="72"/>
    </row>
    <row r="27" spans="2:18" ht="21" customHeight="1">
      <c r="B27" s="58">
        <f>IF(AND(ISNUMBER($B$6),ISNUMBER($E$6),ISNUMBER($B$9)),DATE($B$6,$E$6,$B$9)+18,"")</f>
        <v>45676</v>
      </c>
      <c r="C27" s="59">
        <f t="shared" si="8"/>
        <v>45676</v>
      </c>
      <c r="D27" s="33"/>
      <c r="E27" s="36"/>
      <c r="F27" s="37"/>
      <c r="G27" s="49" t="str">
        <f t="shared" si="0"/>
        <v/>
      </c>
      <c r="H27" s="47" t="str">
        <f t="shared" si="1"/>
        <v/>
      </c>
      <c r="I27" s="48" t="str">
        <f t="shared" si="2"/>
        <v/>
      </c>
      <c r="J27" s="48" t="str">
        <f t="shared" si="3"/>
        <v/>
      </c>
      <c r="K27" s="46" t="str">
        <f t="shared" si="4"/>
        <v/>
      </c>
      <c r="L27" s="48" t="str">
        <f t="shared" si="5"/>
        <v/>
      </c>
      <c r="M27" s="46" t="str">
        <f t="shared" si="6"/>
        <v/>
      </c>
      <c r="N27" s="47" t="str">
        <f t="shared" si="7"/>
        <v/>
      </c>
      <c r="O27" s="42"/>
      <c r="P27" s="70"/>
      <c r="Q27" s="71"/>
      <c r="R27" s="72"/>
    </row>
    <row r="28" spans="2:18" ht="21" customHeight="1">
      <c r="B28" s="58">
        <f>IF(AND(ISNUMBER($B$6),ISNUMBER($E$6),ISNUMBER($B$9)),DATE($B$6,$E$6,$B$9)+19,"")</f>
        <v>45677</v>
      </c>
      <c r="C28" s="59">
        <f t="shared" si="8"/>
        <v>45677</v>
      </c>
      <c r="D28" s="33"/>
      <c r="E28" s="36"/>
      <c r="F28" s="37"/>
      <c r="G28" s="49" t="str">
        <f t="shared" si="0"/>
        <v/>
      </c>
      <c r="H28" s="47" t="str">
        <f t="shared" si="1"/>
        <v/>
      </c>
      <c r="I28" s="48" t="str">
        <f t="shared" si="2"/>
        <v/>
      </c>
      <c r="J28" s="48" t="str">
        <f t="shared" si="3"/>
        <v/>
      </c>
      <c r="K28" s="46" t="str">
        <f t="shared" si="4"/>
        <v/>
      </c>
      <c r="L28" s="48" t="str">
        <f t="shared" si="5"/>
        <v/>
      </c>
      <c r="M28" s="46" t="str">
        <f t="shared" si="6"/>
        <v/>
      </c>
      <c r="N28" s="47" t="str">
        <f t="shared" si="7"/>
        <v/>
      </c>
      <c r="O28" s="42"/>
      <c r="P28" s="70"/>
      <c r="Q28" s="71"/>
      <c r="R28" s="72"/>
    </row>
    <row r="29" spans="2:18" ht="21" customHeight="1">
      <c r="B29" s="58">
        <f>IF(AND(ISNUMBER($B$6),ISNUMBER($E$6),ISNUMBER($B$9)),DATE($B$6,$E$6,$B$9)+20,"")</f>
        <v>45678</v>
      </c>
      <c r="C29" s="59">
        <f t="shared" si="8"/>
        <v>45678</v>
      </c>
      <c r="D29" s="33"/>
      <c r="E29" s="36"/>
      <c r="F29" s="37"/>
      <c r="G29" s="49" t="str">
        <f t="shared" si="0"/>
        <v/>
      </c>
      <c r="H29" s="47" t="str">
        <f t="shared" si="1"/>
        <v/>
      </c>
      <c r="I29" s="48" t="str">
        <f t="shared" si="2"/>
        <v/>
      </c>
      <c r="J29" s="48" t="str">
        <f t="shared" si="3"/>
        <v/>
      </c>
      <c r="K29" s="46" t="str">
        <f t="shared" si="4"/>
        <v/>
      </c>
      <c r="L29" s="48" t="str">
        <f t="shared" si="5"/>
        <v/>
      </c>
      <c r="M29" s="46" t="str">
        <f t="shared" si="6"/>
        <v/>
      </c>
      <c r="N29" s="47" t="str">
        <f t="shared" si="7"/>
        <v/>
      </c>
      <c r="O29" s="42"/>
      <c r="P29" s="70"/>
      <c r="Q29" s="71"/>
      <c r="R29" s="72"/>
    </row>
    <row r="30" spans="2:18" ht="21" customHeight="1">
      <c r="B30" s="58">
        <f>IF(AND(ISNUMBER($B$6),ISNUMBER($E$6),ISNUMBER($B$9)),DATE($B$6,$E$6,$B$9)+21,"")</f>
        <v>45679</v>
      </c>
      <c r="C30" s="59">
        <f t="shared" si="8"/>
        <v>45679</v>
      </c>
      <c r="D30" s="33"/>
      <c r="E30" s="36"/>
      <c r="F30" s="37"/>
      <c r="G30" s="49" t="str">
        <f t="shared" si="0"/>
        <v/>
      </c>
      <c r="H30" s="47" t="str">
        <f t="shared" si="1"/>
        <v/>
      </c>
      <c r="I30" s="48" t="str">
        <f t="shared" si="2"/>
        <v/>
      </c>
      <c r="J30" s="48" t="str">
        <f t="shared" si="3"/>
        <v/>
      </c>
      <c r="K30" s="46" t="str">
        <f t="shared" si="4"/>
        <v/>
      </c>
      <c r="L30" s="48" t="str">
        <f t="shared" si="5"/>
        <v/>
      </c>
      <c r="M30" s="46" t="str">
        <f t="shared" si="6"/>
        <v/>
      </c>
      <c r="N30" s="47" t="str">
        <f t="shared" si="7"/>
        <v/>
      </c>
      <c r="O30" s="42"/>
      <c r="P30" s="70"/>
      <c r="Q30" s="71"/>
      <c r="R30" s="72"/>
    </row>
    <row r="31" spans="2:18" ht="21" customHeight="1">
      <c r="B31" s="58">
        <f>IF(AND(ISNUMBER($B$6),ISNUMBER($E$6),ISNUMBER($B$9)),DATE($B$6,$E$6,$B$9)+22,"")</f>
        <v>45680</v>
      </c>
      <c r="C31" s="59">
        <f t="shared" si="8"/>
        <v>45680</v>
      </c>
      <c r="D31" s="33"/>
      <c r="E31" s="36"/>
      <c r="F31" s="37"/>
      <c r="G31" s="49" t="str">
        <f t="shared" si="0"/>
        <v/>
      </c>
      <c r="H31" s="47" t="str">
        <f t="shared" si="1"/>
        <v/>
      </c>
      <c r="I31" s="48" t="str">
        <f t="shared" si="2"/>
        <v/>
      </c>
      <c r="J31" s="48" t="str">
        <f t="shared" si="3"/>
        <v/>
      </c>
      <c r="K31" s="46" t="str">
        <f t="shared" si="4"/>
        <v/>
      </c>
      <c r="L31" s="48" t="str">
        <f t="shared" si="5"/>
        <v/>
      </c>
      <c r="M31" s="46" t="str">
        <f t="shared" si="6"/>
        <v/>
      </c>
      <c r="N31" s="47" t="str">
        <f t="shared" si="7"/>
        <v/>
      </c>
      <c r="O31" s="42"/>
      <c r="P31" s="70"/>
      <c r="Q31" s="71"/>
      <c r="R31" s="72"/>
    </row>
    <row r="32" spans="2:18" ht="21" customHeight="1">
      <c r="B32" s="58">
        <f>IF(AND(ISNUMBER($B$6),ISNUMBER($E$6),ISNUMBER($B$9)),DATE($B$6,$E$6,$B$9)+23,"")</f>
        <v>45681</v>
      </c>
      <c r="C32" s="59">
        <f t="shared" si="8"/>
        <v>45681</v>
      </c>
      <c r="D32" s="33"/>
      <c r="E32" s="36"/>
      <c r="F32" s="37"/>
      <c r="G32" s="49" t="str">
        <f t="shared" si="0"/>
        <v/>
      </c>
      <c r="H32" s="47" t="str">
        <f t="shared" si="1"/>
        <v/>
      </c>
      <c r="I32" s="48" t="str">
        <f t="shared" si="2"/>
        <v/>
      </c>
      <c r="J32" s="48" t="str">
        <f t="shared" si="3"/>
        <v/>
      </c>
      <c r="K32" s="46" t="str">
        <f t="shared" si="4"/>
        <v/>
      </c>
      <c r="L32" s="48" t="str">
        <f t="shared" si="5"/>
        <v/>
      </c>
      <c r="M32" s="46" t="str">
        <f t="shared" si="6"/>
        <v/>
      </c>
      <c r="N32" s="47" t="str">
        <f t="shared" si="7"/>
        <v/>
      </c>
      <c r="O32" s="42"/>
      <c r="P32" s="70"/>
      <c r="Q32" s="71"/>
      <c r="R32" s="72"/>
    </row>
    <row r="33" spans="2:18" ht="21" customHeight="1">
      <c r="B33" s="58">
        <f>IF(AND(ISNUMBER($B$6),ISNUMBER($E$6),ISNUMBER($B$9)),DATE($B$6,$E$6,$B$9)+24,"")</f>
        <v>45682</v>
      </c>
      <c r="C33" s="59">
        <f t="shared" si="8"/>
        <v>45682</v>
      </c>
      <c r="D33" s="33"/>
      <c r="E33" s="36"/>
      <c r="F33" s="37"/>
      <c r="G33" s="49" t="str">
        <f t="shared" si="0"/>
        <v/>
      </c>
      <c r="H33" s="47" t="str">
        <f t="shared" si="1"/>
        <v/>
      </c>
      <c r="I33" s="48" t="str">
        <f t="shared" si="2"/>
        <v/>
      </c>
      <c r="J33" s="48" t="str">
        <f t="shared" si="3"/>
        <v/>
      </c>
      <c r="K33" s="46" t="str">
        <f t="shared" si="4"/>
        <v/>
      </c>
      <c r="L33" s="48" t="str">
        <f t="shared" si="5"/>
        <v/>
      </c>
      <c r="M33" s="46" t="str">
        <f t="shared" si="6"/>
        <v/>
      </c>
      <c r="N33" s="47" t="str">
        <f t="shared" si="7"/>
        <v/>
      </c>
      <c r="O33" s="42"/>
      <c r="P33" s="70"/>
      <c r="Q33" s="71"/>
      <c r="R33" s="72"/>
    </row>
    <row r="34" spans="2:18" ht="21" customHeight="1">
      <c r="B34" s="58">
        <f>IF(AND(ISNUMBER($B$6),ISNUMBER($E$6),ISNUMBER($B$9)),DATE($B$6,$E$6,$B$9)+25,"")</f>
        <v>45683</v>
      </c>
      <c r="C34" s="59">
        <f t="shared" si="8"/>
        <v>45683</v>
      </c>
      <c r="D34" s="33"/>
      <c r="E34" s="36"/>
      <c r="F34" s="37"/>
      <c r="G34" s="49" t="str">
        <f t="shared" si="0"/>
        <v/>
      </c>
      <c r="H34" s="47" t="str">
        <f t="shared" si="1"/>
        <v/>
      </c>
      <c r="I34" s="48" t="str">
        <f t="shared" si="2"/>
        <v/>
      </c>
      <c r="J34" s="48" t="str">
        <f t="shared" si="3"/>
        <v/>
      </c>
      <c r="K34" s="46" t="str">
        <f t="shared" si="4"/>
        <v/>
      </c>
      <c r="L34" s="48" t="str">
        <f t="shared" si="5"/>
        <v/>
      </c>
      <c r="M34" s="46" t="str">
        <f t="shared" si="6"/>
        <v/>
      </c>
      <c r="N34" s="47" t="str">
        <f t="shared" si="7"/>
        <v/>
      </c>
      <c r="O34" s="42"/>
      <c r="P34" s="70"/>
      <c r="Q34" s="71"/>
      <c r="R34" s="72"/>
    </row>
    <row r="35" spans="2:18" ht="21" customHeight="1">
      <c r="B35" s="58">
        <f>IF(AND(ISNUMBER($B$6),ISNUMBER($E$6),ISNUMBER($B$9)),DATE($B$6,$E$6,$B$9)+26,"")</f>
        <v>45684</v>
      </c>
      <c r="C35" s="59">
        <f t="shared" si="8"/>
        <v>45684</v>
      </c>
      <c r="D35" s="33"/>
      <c r="E35" s="36"/>
      <c r="F35" s="37"/>
      <c r="G35" s="49" t="str">
        <f t="shared" si="0"/>
        <v/>
      </c>
      <c r="H35" s="47" t="str">
        <f t="shared" si="1"/>
        <v/>
      </c>
      <c r="I35" s="48" t="str">
        <f t="shared" si="2"/>
        <v/>
      </c>
      <c r="J35" s="48" t="str">
        <f t="shared" si="3"/>
        <v/>
      </c>
      <c r="K35" s="46" t="str">
        <f t="shared" si="4"/>
        <v/>
      </c>
      <c r="L35" s="48" t="str">
        <f t="shared" si="5"/>
        <v/>
      </c>
      <c r="M35" s="46" t="str">
        <f t="shared" si="6"/>
        <v/>
      </c>
      <c r="N35" s="47" t="str">
        <f t="shared" si="7"/>
        <v/>
      </c>
      <c r="O35" s="42"/>
      <c r="P35" s="70"/>
      <c r="Q35" s="71"/>
      <c r="R35" s="72"/>
    </row>
    <row r="36" spans="2:18" ht="21" customHeight="1">
      <c r="B36" s="58">
        <f>IF(AND(ISNUMBER($B$6),ISNUMBER($E$6),ISNUMBER($B$9)),DATE($B$6,$E$6,$B$9)+27,"")</f>
        <v>45685</v>
      </c>
      <c r="C36" s="59">
        <f t="shared" si="8"/>
        <v>45685</v>
      </c>
      <c r="D36" s="33"/>
      <c r="E36" s="36"/>
      <c r="F36" s="37"/>
      <c r="G36" s="49" t="str">
        <f t="shared" si="0"/>
        <v/>
      </c>
      <c r="H36" s="47" t="str">
        <f t="shared" si="1"/>
        <v/>
      </c>
      <c r="I36" s="48" t="str">
        <f t="shared" si="2"/>
        <v/>
      </c>
      <c r="J36" s="48" t="str">
        <f t="shared" si="3"/>
        <v/>
      </c>
      <c r="K36" s="46" t="str">
        <f t="shared" si="4"/>
        <v/>
      </c>
      <c r="L36" s="48" t="str">
        <f t="shared" si="5"/>
        <v/>
      </c>
      <c r="M36" s="46" t="str">
        <f t="shared" si="6"/>
        <v/>
      </c>
      <c r="N36" s="47" t="str">
        <f t="shared" si="7"/>
        <v/>
      </c>
      <c r="O36" s="42"/>
      <c r="P36" s="70"/>
      <c r="Q36" s="71"/>
      <c r="R36" s="72"/>
    </row>
    <row r="37" spans="2:18" ht="21" customHeight="1">
      <c r="B37" s="58">
        <f>IF(AND(ISNUMBER($B$6),ISNUMBER($E$6),ISNUMBER($B$9)),IF($B$9=1,IF(MONTH(DATE($B$6,$E$6,$B$9))=MONTH(DATE($B$6,$E$6,$B$9)+28),DATE($B$6,$E$6,$B$9)+28,""),IF(DAY(DATE($B$6,$E$6,$B$9))&gt;DAY(DATE($B$6,$E$6,$B$9)+28),DATE($B$6,$E$6,$B$9)+28,"")),"")</f>
        <v>45686</v>
      </c>
      <c r="C37" s="59">
        <f t="shared" si="8"/>
        <v>45686</v>
      </c>
      <c r="D37" s="33"/>
      <c r="E37" s="36"/>
      <c r="F37" s="37"/>
      <c r="G37" s="49" t="str">
        <f t="shared" si="0"/>
        <v/>
      </c>
      <c r="H37" s="47" t="str">
        <f t="shared" si="1"/>
        <v/>
      </c>
      <c r="I37" s="48" t="str">
        <f t="shared" si="2"/>
        <v/>
      </c>
      <c r="J37" s="48" t="str">
        <f t="shared" si="3"/>
        <v/>
      </c>
      <c r="K37" s="46" t="str">
        <f t="shared" si="4"/>
        <v/>
      </c>
      <c r="L37" s="48" t="str">
        <f t="shared" si="5"/>
        <v/>
      </c>
      <c r="M37" s="46" t="str">
        <f t="shared" si="6"/>
        <v/>
      </c>
      <c r="N37" s="47" t="str">
        <f t="shared" si="7"/>
        <v/>
      </c>
      <c r="O37" s="42"/>
      <c r="P37" s="70"/>
      <c r="Q37" s="71"/>
      <c r="R37" s="72"/>
    </row>
    <row r="38" spans="2:18" ht="21" customHeight="1">
      <c r="B38" s="58">
        <f>IF(AND(ISNUMBER($B$6),ISNUMBER($E$6),ISNUMBER($B$9)),IF($B$9=1,IF(MONTH(DATE($B$6,$E$6,$B$9))=MONTH(DATE($B$6,$E$6,$B$9)+29),DATE($B$6,$E$6,$B$9)+29,""),IF(DAY(DATE($B$6,$E$6,$B$9))&gt;DAY(DATE($B$6,$E$6,$B$9)+29),DATE($B$6,$E$6,$B$9)+29,"")),"")</f>
        <v>45687</v>
      </c>
      <c r="C38" s="59">
        <f t="shared" si="8"/>
        <v>45687</v>
      </c>
      <c r="D38" s="33"/>
      <c r="E38" s="36"/>
      <c r="F38" s="37"/>
      <c r="G38" s="49" t="str">
        <f t="shared" si="0"/>
        <v/>
      </c>
      <c r="H38" s="47" t="str">
        <f t="shared" si="1"/>
        <v/>
      </c>
      <c r="I38" s="48" t="str">
        <f t="shared" si="2"/>
        <v/>
      </c>
      <c r="J38" s="48" t="str">
        <f t="shared" si="3"/>
        <v/>
      </c>
      <c r="K38" s="46" t="str">
        <f t="shared" si="4"/>
        <v/>
      </c>
      <c r="L38" s="48" t="str">
        <f t="shared" si="5"/>
        <v/>
      </c>
      <c r="M38" s="46" t="str">
        <f t="shared" si="6"/>
        <v/>
      </c>
      <c r="N38" s="47" t="str">
        <f t="shared" si="7"/>
        <v/>
      </c>
      <c r="O38" s="42"/>
      <c r="P38" s="70"/>
      <c r="Q38" s="71"/>
      <c r="R38" s="72"/>
    </row>
    <row r="39" spans="2:18" ht="21" customHeight="1">
      <c r="B39" s="58">
        <f>IF(AND(ISNUMBER($B$6),ISNUMBER($E$6),ISNUMBER($B$9)),IF($B$9=1,IF(MONTH(DATE($B$6,$E$6,$B$9))=MONTH(DATE($B$6,$E$6,$B$9)+30),DATE($B$6,$E$6,$B$9)+30,""),IF(DAY(DATE($B$6,$E$6,$B$9))&gt;DAY(DATE($B$6,$E$6,$B$9)+30),DATE($B$6,$E$6,$B$9)+30,"")),"")</f>
        <v>45688</v>
      </c>
      <c r="C39" s="59">
        <f t="shared" si="8"/>
        <v>45688</v>
      </c>
      <c r="D39" s="38"/>
      <c r="E39" s="39"/>
      <c r="F39" s="40"/>
      <c r="G39" s="50" t="str">
        <f t="shared" si="0"/>
        <v/>
      </c>
      <c r="H39" s="51" t="str">
        <f t="shared" si="1"/>
        <v/>
      </c>
      <c r="I39" s="52" t="str">
        <f t="shared" si="2"/>
        <v/>
      </c>
      <c r="J39" s="52" t="str">
        <f t="shared" si="3"/>
        <v/>
      </c>
      <c r="K39" s="46" t="str">
        <f t="shared" si="4"/>
        <v/>
      </c>
      <c r="L39" s="52" t="str">
        <f t="shared" si="5"/>
        <v/>
      </c>
      <c r="M39" s="46" t="str">
        <f t="shared" si="6"/>
        <v/>
      </c>
      <c r="N39" s="51" t="str">
        <f t="shared" si="7"/>
        <v/>
      </c>
      <c r="O39" s="43"/>
      <c r="P39" s="79"/>
      <c r="Q39" s="80"/>
      <c r="R39" s="81"/>
    </row>
    <row r="40" spans="2:18" ht="21.75" customHeight="1">
      <c r="B40" s="60" t="s">
        <v>30</v>
      </c>
      <c r="C40" s="61"/>
      <c r="D40" s="62"/>
      <c r="E40" s="25" t="s">
        <v>33</v>
      </c>
      <c r="F40" s="25" t="s">
        <v>34</v>
      </c>
      <c r="G40" s="75">
        <f>SUM(G9:G39)</f>
        <v>0</v>
      </c>
      <c r="H40" s="77">
        <f>SUM(H9:H39)</f>
        <v>0</v>
      </c>
      <c r="I40" s="73">
        <f t="shared" ref="I40:N40" si="9">SUM(I9:I39)</f>
        <v>0</v>
      </c>
      <c r="J40" s="73">
        <f t="shared" si="9"/>
        <v>0</v>
      </c>
      <c r="K40" s="73">
        <f t="shared" si="9"/>
        <v>0</v>
      </c>
      <c r="L40" s="73">
        <f t="shared" si="9"/>
        <v>0</v>
      </c>
      <c r="M40" s="73">
        <f t="shared" si="9"/>
        <v>0</v>
      </c>
      <c r="N40" s="73">
        <f t="shared" si="9"/>
        <v>0</v>
      </c>
      <c r="O40" s="22" t="s">
        <v>22</v>
      </c>
      <c r="P40" s="23" t="s">
        <v>23</v>
      </c>
      <c r="Q40" s="23" t="s">
        <v>24</v>
      </c>
      <c r="R40" s="24" t="s">
        <v>20</v>
      </c>
    </row>
    <row r="41" spans="2:18" ht="15" customHeight="1">
      <c r="B41" s="63"/>
      <c r="C41" s="64"/>
      <c r="D41" s="65"/>
      <c r="E41" s="53">
        <f>COUNTIFS(E9:E39,"&lt;&gt;"&amp;"",D9:D39,"&lt;&gt;休日")</f>
        <v>0</v>
      </c>
      <c r="F41" s="54">
        <f>COUNTIFS(E9:E39,"&lt;&gt;"&amp;"",D9:D39,"=休日")</f>
        <v>0</v>
      </c>
      <c r="G41" s="76"/>
      <c r="H41" s="78"/>
      <c r="I41" s="74"/>
      <c r="J41" s="74"/>
      <c r="K41" s="74"/>
      <c r="L41" s="74"/>
      <c r="M41" s="74"/>
      <c r="N41" s="74"/>
      <c r="O41" s="55">
        <f>COUNTIF($O$9:$O$39,O40)</f>
        <v>0</v>
      </c>
      <c r="P41" s="56">
        <f>COUNTIF($O$9:$O$39,P40)</f>
        <v>0</v>
      </c>
      <c r="Q41" s="56">
        <f>COUNTIF($O$9:$O$39,Q40)</f>
        <v>0</v>
      </c>
      <c r="R41" s="57">
        <f>COUNTIF($O$9:$O$39,R40)</f>
        <v>0</v>
      </c>
    </row>
  </sheetData>
  <sheetProtection password="BC20" sheet="1" objects="1" scenarios="1"/>
  <mergeCells count="48">
    <mergeCell ref="B6:C6"/>
    <mergeCell ref="G4:H4"/>
    <mergeCell ref="I4:J4"/>
    <mergeCell ref="K4:L4"/>
    <mergeCell ref="P13:R13"/>
    <mergeCell ref="P9:R9"/>
    <mergeCell ref="P10:R10"/>
    <mergeCell ref="P11:R11"/>
    <mergeCell ref="P12:R12"/>
    <mergeCell ref="M4:N4"/>
    <mergeCell ref="P36:R36"/>
    <mergeCell ref="P35:R35"/>
    <mergeCell ref="D2:G2"/>
    <mergeCell ref="P14:R14"/>
    <mergeCell ref="P15:R15"/>
    <mergeCell ref="P16:R16"/>
    <mergeCell ref="H40:H41"/>
    <mergeCell ref="K40:K41"/>
    <mergeCell ref="P17:R17"/>
    <mergeCell ref="P18:R18"/>
    <mergeCell ref="N40:N41"/>
    <mergeCell ref="P38:R38"/>
    <mergeCell ref="P39:R39"/>
    <mergeCell ref="P23:R23"/>
    <mergeCell ref="P24:R24"/>
    <mergeCell ref="P32:R32"/>
    <mergeCell ref="P21:R21"/>
    <mergeCell ref="P22:R22"/>
    <mergeCell ref="P19:R19"/>
    <mergeCell ref="P20:R20"/>
    <mergeCell ref="P30:R30"/>
    <mergeCell ref="P31:R31"/>
    <mergeCell ref="B40:D41"/>
    <mergeCell ref="D1:G1"/>
    <mergeCell ref="P8:R8"/>
    <mergeCell ref="P37:R37"/>
    <mergeCell ref="P25:R25"/>
    <mergeCell ref="P26:R26"/>
    <mergeCell ref="P27:R27"/>
    <mergeCell ref="L40:L41"/>
    <mergeCell ref="M40:M41"/>
    <mergeCell ref="P33:R33"/>
    <mergeCell ref="P34:R34"/>
    <mergeCell ref="P28:R28"/>
    <mergeCell ref="P29:R29"/>
    <mergeCell ref="G40:G41"/>
    <mergeCell ref="I40:I41"/>
    <mergeCell ref="J40:J41"/>
  </mergeCells>
  <phoneticPr fontId="2"/>
  <dataValidations count="2">
    <dataValidation type="list" allowBlank="1" showInputMessage="1" showErrorMessage="1" sqref="O9:O39">
      <formula1>$O$40:$R$40</formula1>
    </dataValidation>
    <dataValidation type="list" allowBlank="1" showInputMessage="1" showErrorMessage="1" sqref="D9:D39">
      <formula1>"休日"</formula1>
    </dataValidation>
  </dataValidations>
  <pageMargins left="0.59055118110236227" right="0.19685039370078741" top="0.59055118110236227" bottom="0.19685039370078741" header="0.51181102362204722" footer="0.51181102362204722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出勤簿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Misako Watanabe</cp:lastModifiedBy>
  <cp:lastPrinted>2024-01-10T09:05:14Z</cp:lastPrinted>
  <dcterms:created xsi:type="dcterms:W3CDTF">2009-03-19T01:08:24Z</dcterms:created>
  <dcterms:modified xsi:type="dcterms:W3CDTF">2025-02-18T04:22:12Z</dcterms:modified>
</cp:coreProperties>
</file>